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nderbilt365-my.sharepoint.com/personal/susan_b_houston_vanderbilt_edu/Documents/AEA/Documents/AEA SITE/committees/Summer Fellows Program/"/>
    </mc:Choice>
  </mc:AlternateContent>
  <xr:revisionPtr revIDLastSave="0" documentId="8_{68A17543-D05A-4A5D-BAF1-DF68FBE143C9}" xr6:coauthVersionLast="47" xr6:coauthVersionMax="47" xr10:uidLastSave="{00000000-0000-0000-0000-000000000000}"/>
  <bookViews>
    <workbookView xWindow="-108" yWindow="-108" windowWidth="23256" windowHeight="12456" xr2:uid="{3C588740-3689-46FB-94B6-42870CCDC83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30" i="1"/>
  <c r="S33" i="1"/>
  <c r="S32" i="1"/>
  <c r="S19" i="1"/>
  <c r="S5" i="1"/>
  <c r="R31" i="1"/>
  <c r="R33" i="1"/>
  <c r="R32" i="1"/>
  <c r="R19" i="1"/>
  <c r="R30" i="1"/>
  <c r="R6" i="1"/>
  <c r="R34" i="1"/>
  <c r="R5" i="1"/>
  <c r="Q33" i="1"/>
  <c r="Q32" i="1"/>
  <c r="Q31" i="1"/>
  <c r="Q19" i="1"/>
  <c r="Q34" i="1"/>
  <c r="Q6" i="1"/>
  <c r="Q5" i="1"/>
  <c r="P33" i="1"/>
  <c r="P32" i="1"/>
  <c r="P31" i="1"/>
  <c r="P19" i="1"/>
  <c r="P6" i="1"/>
  <c r="P34" i="1"/>
  <c r="P5" i="1"/>
  <c r="O33" i="1"/>
  <c r="O32" i="1"/>
  <c r="O31" i="1"/>
  <c r="O19" i="1"/>
  <c r="O28" i="1"/>
  <c r="O6" i="1"/>
  <c r="O34" i="1"/>
  <c r="O5" i="1"/>
  <c r="N20" i="1"/>
  <c r="N31" i="1"/>
  <c r="N33" i="1"/>
  <c r="N32" i="1"/>
  <c r="N19" i="1"/>
  <c r="N30" i="1"/>
  <c r="N28" i="1"/>
  <c r="N6" i="1"/>
  <c r="N5" i="1"/>
  <c r="M19" i="1"/>
  <c r="M28" i="1"/>
  <c r="F19" i="1"/>
  <c r="G19" i="1"/>
  <c r="H19" i="1"/>
  <c r="H28" i="1"/>
  <c r="I19" i="1"/>
  <c r="I28" i="1"/>
  <c r="J19" i="1"/>
  <c r="J28" i="1"/>
  <c r="K19" i="1"/>
  <c r="L19" i="1"/>
  <c r="L28" i="1"/>
  <c r="M33" i="1"/>
  <c r="M21" i="1"/>
  <c r="M32" i="1"/>
  <c r="M20" i="1"/>
  <c r="M31" i="1"/>
  <c r="M6" i="1"/>
  <c r="M5" i="1"/>
  <c r="L6" i="1"/>
  <c r="H33" i="1"/>
  <c r="I33" i="1"/>
  <c r="J33" i="1"/>
  <c r="L33" i="1"/>
  <c r="K27" i="1"/>
  <c r="K28" i="1"/>
  <c r="L32" i="1"/>
  <c r="L31" i="1"/>
  <c r="L5" i="1"/>
  <c r="K6" i="1"/>
  <c r="J6" i="1"/>
  <c r="J30" i="1"/>
  <c r="J34" i="1"/>
  <c r="I6" i="1"/>
  <c r="I30" i="1"/>
  <c r="H6" i="1"/>
  <c r="H34" i="1"/>
  <c r="K32" i="1"/>
  <c r="K31" i="1"/>
  <c r="K5" i="1"/>
  <c r="J32" i="1"/>
  <c r="J31" i="1"/>
  <c r="J5" i="1"/>
  <c r="I32" i="1"/>
  <c r="I31" i="1"/>
  <c r="I5" i="1"/>
  <c r="G32" i="1"/>
  <c r="F32" i="1"/>
  <c r="E32" i="1"/>
  <c r="D32" i="1"/>
  <c r="C32" i="1"/>
  <c r="H32" i="1"/>
  <c r="B31" i="1"/>
  <c r="C31" i="1"/>
  <c r="D31" i="1"/>
  <c r="E31" i="1"/>
  <c r="F31" i="1"/>
  <c r="G31" i="1"/>
  <c r="H31" i="1"/>
  <c r="C30" i="1"/>
  <c r="D30" i="1"/>
  <c r="E30" i="1"/>
  <c r="B30" i="1"/>
  <c r="H5" i="1"/>
  <c r="G5" i="1"/>
  <c r="F5" i="1"/>
  <c r="E5" i="1"/>
  <c r="D5" i="1"/>
  <c r="C5" i="1"/>
  <c r="B5" i="1"/>
  <c r="G6" i="1"/>
  <c r="G30" i="1"/>
  <c r="F6" i="1"/>
  <c r="F30" i="1"/>
  <c r="E23" i="1"/>
  <c r="P30" i="1"/>
  <c r="I34" i="1"/>
  <c r="M30" i="1"/>
  <c r="N34" i="1"/>
  <c r="Q30" i="1"/>
  <c r="L34" i="1"/>
  <c r="L30" i="1"/>
  <c r="O30" i="1"/>
  <c r="K30" i="1"/>
  <c r="H30" i="1"/>
  <c r="K34" i="1"/>
  <c r="K33" i="1"/>
  <c r="M34" i="1"/>
  <c r="S31" i="1"/>
  <c r="S34" i="1"/>
</calcChain>
</file>

<file path=xl/sharedStrings.xml><?xml version="1.0" encoding="utf-8"?>
<sst xmlns="http://schemas.openxmlformats.org/spreadsheetml/2006/main" count="55" uniqueCount="45">
  <si>
    <t>number of sponsor institutions</t>
  </si>
  <si>
    <t>number of sponsors finding fellows</t>
  </si>
  <si>
    <t>female, non-minority, post-docs</t>
  </si>
  <si>
    <t>female, non-minority, faculty</t>
  </si>
  <si>
    <t>Fellowships Awarded</t>
  </si>
  <si>
    <t xml:space="preserve">Applications  </t>
  </si>
  <si>
    <t>SUMMER FELLOWS</t>
  </si>
  <si>
    <t>uk</t>
  </si>
  <si>
    <t>Dick Startz (Chair), Janice Shack-Marquez, Patricia Mosser</t>
  </si>
  <si>
    <t>female, unknown status</t>
  </si>
  <si>
    <t>unknown status</t>
  </si>
  <si>
    <t xml:space="preserve"> </t>
  </si>
  <si>
    <t>female, minority grad students</t>
  </si>
  <si>
    <t>female, minority, post-docs</t>
  </si>
  <si>
    <t>female, minority, faculty</t>
  </si>
  <si>
    <t>Dan Newlon (Chair), Janice Shack-Marquez, Ron Oaxaca, Richard Startz</t>
  </si>
  <si>
    <t>Dan Newlon (Chair), Janice Shack-Marquez, Cecilia Conrad, Richard Startz</t>
  </si>
  <si>
    <t>% Finding Fellows</t>
  </si>
  <si>
    <t>Dan Newlon (Chair), Gustavo Suarez, Cecilia Conrad, Lucia Foster</t>
  </si>
  <si>
    <t>females (self-reported)</t>
  </si>
  <si>
    <t>ur-minority (self-reported)</t>
  </si>
  <si>
    <t>urm &amp; female</t>
  </si>
  <si>
    <t>grad students</t>
  </si>
  <si>
    <t>faculty</t>
  </si>
  <si>
    <t>post-doc/researchers</t>
  </si>
  <si>
    <t>US citizen/perm res/HIB Visa</t>
  </si>
  <si>
    <t>Applicants</t>
  </si>
  <si>
    <t>% Placed</t>
  </si>
  <si>
    <t>Female Applicants</t>
  </si>
  <si>
    <t>Minority Applicants</t>
  </si>
  <si>
    <t>male, grad students, ur-minority</t>
  </si>
  <si>
    <t>female, non-minority grad students</t>
  </si>
  <si>
    <t>Dan Newlon (Chair), Gustavo Suarez, Bevin Ashenmiller, Lucia Foster</t>
  </si>
  <si>
    <t>Dan Newlon (Chair), Lucia Foster, Amalia Miller, Gustavo Suarez</t>
  </si>
  <si>
    <t>Not US citizen/perm res/HIB Visa</t>
  </si>
  <si>
    <t>male, faculty, ur-minority</t>
  </si>
  <si>
    <t>Dan Newlon (Chair), Lucia Foster, Karen Pence, Ivan Vidangos</t>
  </si>
  <si>
    <t>Dan Newlon (Chair), Vicki Bogan, Cecilia Conrad, Lucia Foster, Karen Pence, Ivan Vidangos</t>
  </si>
  <si>
    <t>Dan Newlon (Chair), Shahina Amin, Ebonya Washington, Lucia Foster, Karen Pence, Ivan Vidangos</t>
  </si>
  <si>
    <r>
      <t xml:space="preserve">Committee </t>
    </r>
    <r>
      <rPr>
        <b/>
        <sz val="8"/>
        <rFont val="Calibri"/>
        <family val="2"/>
      </rPr>
      <t>→</t>
    </r>
  </si>
  <si>
    <t>Dan Newlon (Chair), Shahina Amin, Lucia Foster, Neil Ericsson, Anna Paulson</t>
  </si>
  <si>
    <t>male, grad student, non-minority</t>
  </si>
  <si>
    <t>other</t>
  </si>
  <si>
    <t>Dan Newlon (Chair), Ebonya Washington, Gary Hoover, Neil Ericsson, Barbara Fraumeni, Argia Sbordone</t>
  </si>
  <si>
    <t>Dan Newlon (Chair), Barbara Fraumeni, Argia Sbordone, Gisela Rua, Stephanie Aaronson, Anna Paulson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</si>
</sst>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9" fontId="0" fillId="0" borderId="1" xfId="1" applyFont="1" applyBorder="1" applyAlignment="1">
      <alignment wrapText="1"/>
    </xf>
    <xf numFmtId="9" fontId="1" fillId="2" borderId="1" xfId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" fillId="0" borderId="0" xfId="0" applyFont="1"/>
    <xf numFmtId="0" fontId="5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0" borderId="1" xfId="1" applyFont="1" applyBorder="1" applyAlignment="1">
      <alignment horizontal="center" wrapText="1"/>
    </xf>
    <xf numFmtId="9" fontId="1" fillId="2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4330-71B3-43CD-80EF-742E1247D693}">
  <sheetPr>
    <pageSetUpPr fitToPage="1"/>
  </sheetPr>
  <dimension ref="A1:S34"/>
  <sheetViews>
    <sheetView tabSelected="1" workbookViewId="0">
      <selection activeCell="S9" sqref="S9"/>
    </sheetView>
  </sheetViews>
  <sheetFormatPr defaultRowHeight="13.2" x14ac:dyDescent="0.25"/>
  <cols>
    <col min="1" max="1" width="25.88671875" style="9" customWidth="1"/>
    <col min="2" max="2" width="7.6640625" style="16" customWidth="1"/>
    <col min="3" max="3" width="6.5546875" style="16" customWidth="1"/>
    <col min="4" max="4" width="6.33203125" style="16" customWidth="1"/>
    <col min="5" max="11" width="7.88671875" style="16" customWidth="1"/>
    <col min="12" max="12" width="7.88671875" customWidth="1"/>
    <col min="13" max="15" width="7.88671875" style="16" customWidth="1"/>
    <col min="16" max="17" width="7.88671875" customWidth="1"/>
    <col min="18" max="19" width="8.88671875" customWidth="1"/>
  </cols>
  <sheetData>
    <row r="1" spans="1:19" s="3" customFormat="1" ht="139.94999999999999" customHeight="1" x14ac:dyDescent="0.25">
      <c r="A1" s="10" t="s">
        <v>39</v>
      </c>
      <c r="B1" s="15" t="s">
        <v>8</v>
      </c>
      <c r="C1" s="15" t="s">
        <v>8</v>
      </c>
      <c r="D1" s="15" t="s">
        <v>8</v>
      </c>
      <c r="E1" s="15" t="s">
        <v>15</v>
      </c>
      <c r="F1" s="15" t="s">
        <v>15</v>
      </c>
      <c r="G1" s="15" t="s">
        <v>16</v>
      </c>
      <c r="H1" s="15" t="s">
        <v>18</v>
      </c>
      <c r="I1" s="15" t="s">
        <v>18</v>
      </c>
      <c r="J1" s="15" t="s">
        <v>32</v>
      </c>
      <c r="K1" s="15" t="s">
        <v>18</v>
      </c>
      <c r="L1" s="4" t="s">
        <v>33</v>
      </c>
      <c r="M1" s="15" t="s">
        <v>33</v>
      </c>
      <c r="N1" s="15" t="s">
        <v>36</v>
      </c>
      <c r="O1" s="15" t="s">
        <v>37</v>
      </c>
      <c r="P1" s="4" t="s">
        <v>38</v>
      </c>
      <c r="Q1" s="4" t="s">
        <v>40</v>
      </c>
      <c r="R1" s="4" t="s">
        <v>43</v>
      </c>
      <c r="S1" s="4" t="s">
        <v>44</v>
      </c>
    </row>
    <row r="2" spans="1:19" x14ac:dyDescent="0.25">
      <c r="A2" s="8" t="s">
        <v>6</v>
      </c>
      <c r="B2" s="11">
        <v>2007</v>
      </c>
      <c r="C2" s="11">
        <v>2008</v>
      </c>
      <c r="D2" s="11">
        <v>2009</v>
      </c>
      <c r="E2" s="11">
        <v>2010</v>
      </c>
      <c r="F2" s="11">
        <v>2011</v>
      </c>
      <c r="G2" s="11">
        <v>2012</v>
      </c>
      <c r="H2" s="11">
        <v>2013</v>
      </c>
      <c r="I2" s="11">
        <v>2014</v>
      </c>
      <c r="J2" s="11">
        <v>2015</v>
      </c>
      <c r="K2" s="11">
        <v>2016</v>
      </c>
      <c r="L2" s="1">
        <v>2017</v>
      </c>
      <c r="M2" s="11">
        <v>2018</v>
      </c>
      <c r="N2" s="11">
        <v>2019</v>
      </c>
      <c r="O2" s="11">
        <v>2020</v>
      </c>
      <c r="P2" s="11">
        <v>2021</v>
      </c>
      <c r="Q2" s="11">
        <v>2022</v>
      </c>
      <c r="R2" s="11">
        <v>2023</v>
      </c>
      <c r="S2" s="11">
        <v>2024</v>
      </c>
    </row>
    <row r="3" spans="1:19" x14ac:dyDescent="0.25">
      <c r="A3" s="7" t="s">
        <v>0</v>
      </c>
      <c r="B3" s="12">
        <v>4</v>
      </c>
      <c r="C3" s="12">
        <v>14</v>
      </c>
      <c r="D3" s="12">
        <v>19</v>
      </c>
      <c r="E3" s="12">
        <v>23</v>
      </c>
      <c r="F3" s="12">
        <v>21</v>
      </c>
      <c r="G3" s="12">
        <v>20</v>
      </c>
      <c r="H3" s="12">
        <v>20</v>
      </c>
      <c r="I3" s="12">
        <v>21</v>
      </c>
      <c r="J3" s="12">
        <v>21</v>
      </c>
      <c r="K3" s="12">
        <v>22</v>
      </c>
      <c r="L3" s="2">
        <v>20</v>
      </c>
      <c r="M3" s="12">
        <v>20</v>
      </c>
      <c r="N3" s="12">
        <v>20</v>
      </c>
      <c r="O3" s="12">
        <v>28</v>
      </c>
      <c r="P3" s="12">
        <v>28</v>
      </c>
      <c r="Q3" s="12">
        <v>31</v>
      </c>
      <c r="R3" s="12">
        <v>29</v>
      </c>
      <c r="S3" s="12">
        <v>29</v>
      </c>
    </row>
    <row r="4" spans="1:19" x14ac:dyDescent="0.25">
      <c r="A4" s="7" t="s">
        <v>1</v>
      </c>
      <c r="B4" s="12">
        <v>4</v>
      </c>
      <c r="C4" s="12">
        <v>10</v>
      </c>
      <c r="D4" s="12">
        <v>9</v>
      </c>
      <c r="E4" s="12">
        <v>6</v>
      </c>
      <c r="F4" s="12">
        <v>6</v>
      </c>
      <c r="G4" s="12">
        <v>10</v>
      </c>
      <c r="H4" s="12">
        <v>7</v>
      </c>
      <c r="I4" s="12">
        <v>12</v>
      </c>
      <c r="J4" s="12">
        <v>10</v>
      </c>
      <c r="K4" s="12">
        <v>10</v>
      </c>
      <c r="L4" s="2">
        <v>8</v>
      </c>
      <c r="M4" s="12">
        <v>13</v>
      </c>
      <c r="N4" s="12">
        <v>11</v>
      </c>
      <c r="O4" s="12">
        <v>8</v>
      </c>
      <c r="P4" s="12">
        <v>12</v>
      </c>
      <c r="Q4" s="12">
        <v>15</v>
      </c>
      <c r="R4" s="12">
        <v>13</v>
      </c>
      <c r="S4" s="12">
        <v>12</v>
      </c>
    </row>
    <row r="5" spans="1:19" x14ac:dyDescent="0.25">
      <c r="A5" s="7" t="s">
        <v>17</v>
      </c>
      <c r="B5" s="13">
        <f t="shared" ref="B5:G5" si="0">+B4/B3</f>
        <v>1</v>
      </c>
      <c r="C5" s="13">
        <f t="shared" si="0"/>
        <v>0.7142857142857143</v>
      </c>
      <c r="D5" s="13">
        <f t="shared" si="0"/>
        <v>0.47368421052631576</v>
      </c>
      <c r="E5" s="13">
        <f t="shared" si="0"/>
        <v>0.2608695652173913</v>
      </c>
      <c r="F5" s="13">
        <f t="shared" si="0"/>
        <v>0.2857142857142857</v>
      </c>
      <c r="G5" s="13">
        <f t="shared" si="0"/>
        <v>0.5</v>
      </c>
      <c r="H5" s="13">
        <f t="shared" ref="H5:M5" si="1">+H4/H3</f>
        <v>0.35</v>
      </c>
      <c r="I5" s="13">
        <f t="shared" si="1"/>
        <v>0.5714285714285714</v>
      </c>
      <c r="J5" s="13">
        <f t="shared" si="1"/>
        <v>0.47619047619047616</v>
      </c>
      <c r="K5" s="13">
        <f t="shared" si="1"/>
        <v>0.45454545454545453</v>
      </c>
      <c r="L5" s="5">
        <f t="shared" si="1"/>
        <v>0.4</v>
      </c>
      <c r="M5" s="13">
        <f t="shared" si="1"/>
        <v>0.65</v>
      </c>
      <c r="N5" s="13">
        <f t="shared" ref="N5:S5" si="2">+N4/N3</f>
        <v>0.55000000000000004</v>
      </c>
      <c r="O5" s="13">
        <f t="shared" si="2"/>
        <v>0.2857142857142857</v>
      </c>
      <c r="P5" s="13">
        <f t="shared" si="2"/>
        <v>0.42857142857142855</v>
      </c>
      <c r="Q5" s="13">
        <f t="shared" si="2"/>
        <v>0.4838709677419355</v>
      </c>
      <c r="R5" s="13">
        <f t="shared" si="2"/>
        <v>0.44827586206896552</v>
      </c>
      <c r="S5" s="13">
        <f t="shared" si="2"/>
        <v>0.41379310344827586</v>
      </c>
    </row>
    <row r="6" spans="1:19" x14ac:dyDescent="0.25">
      <c r="A6" s="8" t="s">
        <v>4</v>
      </c>
      <c r="B6" s="11">
        <v>6</v>
      </c>
      <c r="C6" s="11">
        <v>10</v>
      </c>
      <c r="D6" s="11">
        <v>18</v>
      </c>
      <c r="E6" s="11">
        <v>8</v>
      </c>
      <c r="F6" s="11">
        <f t="shared" ref="F6:L6" si="3">SUM(F7:F17)</f>
        <v>10</v>
      </c>
      <c r="G6" s="11">
        <f t="shared" si="3"/>
        <v>13</v>
      </c>
      <c r="H6" s="11">
        <f t="shared" si="3"/>
        <v>11</v>
      </c>
      <c r="I6" s="11">
        <f t="shared" si="3"/>
        <v>13</v>
      </c>
      <c r="J6" s="11">
        <f t="shared" si="3"/>
        <v>14</v>
      </c>
      <c r="K6" s="11">
        <f t="shared" si="3"/>
        <v>15</v>
      </c>
      <c r="L6" s="1">
        <f t="shared" si="3"/>
        <v>15</v>
      </c>
      <c r="M6" s="11">
        <f t="shared" ref="M6:R6" si="4">SUM(M7:M17)</f>
        <v>25</v>
      </c>
      <c r="N6" s="11">
        <f t="shared" si="4"/>
        <v>19</v>
      </c>
      <c r="O6" s="11">
        <f t="shared" si="4"/>
        <v>14</v>
      </c>
      <c r="P6" s="11">
        <f t="shared" si="4"/>
        <v>17</v>
      </c>
      <c r="Q6" s="11">
        <f t="shared" si="4"/>
        <v>25</v>
      </c>
      <c r="R6" s="11">
        <f t="shared" si="4"/>
        <v>28</v>
      </c>
      <c r="S6" s="11">
        <f>SUM(S7:S17)</f>
        <v>22</v>
      </c>
    </row>
    <row r="7" spans="1:19" x14ac:dyDescent="0.25">
      <c r="A7" s="7" t="s">
        <v>31</v>
      </c>
      <c r="B7" s="12">
        <v>6</v>
      </c>
      <c r="C7" s="12">
        <v>5</v>
      </c>
      <c r="D7" s="12">
        <v>13</v>
      </c>
      <c r="E7" s="12">
        <v>5</v>
      </c>
      <c r="F7" s="12">
        <v>8</v>
      </c>
      <c r="G7" s="12">
        <v>10</v>
      </c>
      <c r="H7" s="12">
        <v>9</v>
      </c>
      <c r="I7" s="12">
        <v>9</v>
      </c>
      <c r="J7" s="12">
        <v>12</v>
      </c>
      <c r="K7" s="12">
        <v>13</v>
      </c>
      <c r="L7" s="2">
        <v>12</v>
      </c>
      <c r="M7" s="12">
        <v>17</v>
      </c>
      <c r="N7" s="12">
        <v>12</v>
      </c>
      <c r="O7" s="12">
        <v>10</v>
      </c>
      <c r="P7" s="12">
        <v>10</v>
      </c>
      <c r="Q7" s="12">
        <v>18</v>
      </c>
      <c r="R7" s="12">
        <v>14</v>
      </c>
      <c r="S7" s="12">
        <v>16</v>
      </c>
    </row>
    <row r="8" spans="1:19" x14ac:dyDescent="0.25">
      <c r="A8" s="7" t="s">
        <v>2</v>
      </c>
      <c r="B8" s="12"/>
      <c r="C8" s="12">
        <v>2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">
        <v>0</v>
      </c>
      <c r="M8" s="12">
        <v>1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pans="1:19" x14ac:dyDescent="0.25">
      <c r="A9" s="7" t="s">
        <v>3</v>
      </c>
      <c r="B9" s="12"/>
      <c r="C9" s="12">
        <v>2</v>
      </c>
      <c r="D9" s="12">
        <v>1</v>
      </c>
      <c r="E9" s="12">
        <v>3</v>
      </c>
      <c r="F9" s="12">
        <v>2</v>
      </c>
      <c r="G9" s="12">
        <v>2</v>
      </c>
      <c r="H9" s="12">
        <v>1</v>
      </c>
      <c r="I9" s="12">
        <v>0</v>
      </c>
      <c r="J9" s="12">
        <v>1</v>
      </c>
      <c r="K9" s="12">
        <v>0</v>
      </c>
      <c r="L9" s="2">
        <v>0</v>
      </c>
      <c r="M9" s="12">
        <v>2</v>
      </c>
      <c r="N9" s="12">
        <v>1</v>
      </c>
      <c r="O9" s="12">
        <v>0</v>
      </c>
      <c r="P9" s="12">
        <v>1</v>
      </c>
      <c r="Q9" s="12">
        <v>4</v>
      </c>
      <c r="R9" s="12">
        <v>2</v>
      </c>
      <c r="S9" s="12">
        <v>1</v>
      </c>
    </row>
    <row r="10" spans="1:19" x14ac:dyDescent="0.25">
      <c r="A10" s="7" t="s">
        <v>12</v>
      </c>
      <c r="B10" s="12"/>
      <c r="C10" s="12"/>
      <c r="D10" s="12"/>
      <c r="E10" s="12"/>
      <c r="F10" s="12"/>
      <c r="G10" s="12"/>
      <c r="H10" s="12">
        <v>1</v>
      </c>
      <c r="I10" s="12">
        <v>1</v>
      </c>
      <c r="J10" s="12">
        <v>1</v>
      </c>
      <c r="K10" s="12">
        <v>1</v>
      </c>
      <c r="L10" s="2">
        <v>0</v>
      </c>
      <c r="M10" s="12">
        <v>3</v>
      </c>
      <c r="N10" s="12">
        <v>2</v>
      </c>
      <c r="O10" s="12">
        <v>3</v>
      </c>
      <c r="P10" s="12">
        <v>4</v>
      </c>
      <c r="Q10" s="12">
        <v>0</v>
      </c>
      <c r="R10" s="12">
        <v>6</v>
      </c>
      <c r="S10" s="12">
        <v>2</v>
      </c>
    </row>
    <row r="11" spans="1:19" x14ac:dyDescent="0.25">
      <c r="A11" s="7" t="s">
        <v>13</v>
      </c>
      <c r="B11" s="12"/>
      <c r="C11" s="12"/>
      <c r="D11" s="12"/>
      <c r="E11" s="12"/>
      <c r="F11" s="12"/>
      <c r="G11" s="12"/>
      <c r="H11" s="12"/>
      <c r="I11" s="12">
        <v>0</v>
      </c>
      <c r="J11" s="12">
        <v>0</v>
      </c>
      <c r="K11" s="12">
        <v>0</v>
      </c>
      <c r="L11" s="2">
        <v>0</v>
      </c>
      <c r="M11" s="12">
        <v>0</v>
      </c>
      <c r="N11" s="12">
        <v>0</v>
      </c>
      <c r="O11" s="12">
        <v>0</v>
      </c>
      <c r="P11" s="12">
        <v>1</v>
      </c>
      <c r="Q11" s="12">
        <v>0</v>
      </c>
      <c r="R11" s="12">
        <v>0</v>
      </c>
      <c r="S11" s="12">
        <v>0</v>
      </c>
    </row>
    <row r="12" spans="1:19" x14ac:dyDescent="0.25">
      <c r="A12" s="7" t="s">
        <v>14</v>
      </c>
      <c r="B12" s="12"/>
      <c r="C12" s="12"/>
      <c r="D12" s="12"/>
      <c r="E12" s="12"/>
      <c r="F12" s="12"/>
      <c r="G12" s="12"/>
      <c r="H12" s="12"/>
      <c r="I12" s="12">
        <v>1</v>
      </c>
      <c r="J12" s="12">
        <v>0</v>
      </c>
      <c r="K12" s="12">
        <v>0</v>
      </c>
      <c r="L12" s="2">
        <v>0</v>
      </c>
      <c r="M12" s="12">
        <v>1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x14ac:dyDescent="0.25">
      <c r="A13" s="7" t="s">
        <v>30</v>
      </c>
      <c r="B13" s="12"/>
      <c r="C13" s="12">
        <v>1</v>
      </c>
      <c r="D13" s="12">
        <v>0</v>
      </c>
      <c r="E13" s="12">
        <v>0</v>
      </c>
      <c r="F13" s="12"/>
      <c r="G13" s="12">
        <v>1</v>
      </c>
      <c r="H13" s="12">
        <v>0</v>
      </c>
      <c r="I13" s="12">
        <v>1</v>
      </c>
      <c r="J13" s="12">
        <v>0</v>
      </c>
      <c r="K13" s="12">
        <v>1</v>
      </c>
      <c r="L13" s="2">
        <v>3</v>
      </c>
      <c r="M13" s="12">
        <v>0</v>
      </c>
      <c r="N13" s="12">
        <v>3</v>
      </c>
      <c r="O13" s="12">
        <v>1</v>
      </c>
      <c r="P13" s="12">
        <v>1</v>
      </c>
      <c r="Q13" s="12">
        <v>0</v>
      </c>
      <c r="R13" s="12">
        <v>6</v>
      </c>
      <c r="S13" s="12">
        <v>3</v>
      </c>
    </row>
    <row r="14" spans="1:19" x14ac:dyDescent="0.25">
      <c r="A14" s="7" t="s">
        <v>35</v>
      </c>
      <c r="B14" s="12"/>
      <c r="C14" s="12"/>
      <c r="D14" s="12"/>
      <c r="E14" s="12"/>
      <c r="F14" s="12"/>
      <c r="G14" s="12"/>
      <c r="H14" s="12"/>
      <c r="I14" s="12">
        <v>1</v>
      </c>
      <c r="J14" s="12">
        <v>0</v>
      </c>
      <c r="K14" s="12">
        <v>0</v>
      </c>
      <c r="L14" s="2">
        <v>0</v>
      </c>
      <c r="M14" s="12">
        <v>1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x14ac:dyDescent="0.25">
      <c r="A15" s="7" t="s">
        <v>41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2"/>
      <c r="M15" s="12"/>
      <c r="N15" s="12"/>
      <c r="O15" s="12"/>
      <c r="P15" s="12"/>
      <c r="Q15" s="12">
        <v>3</v>
      </c>
      <c r="R15" s="12">
        <v>0</v>
      </c>
      <c r="S15" s="12">
        <v>0</v>
      </c>
    </row>
    <row r="16" spans="1:19" x14ac:dyDescent="0.25">
      <c r="A16" s="7" t="s">
        <v>9</v>
      </c>
      <c r="B16" s="12"/>
      <c r="C16" s="12"/>
      <c r="D16" s="12">
        <v>1</v>
      </c>
      <c r="E16" s="12">
        <v>0</v>
      </c>
      <c r="F16" s="12"/>
      <c r="G16" s="12"/>
      <c r="H16" s="12"/>
      <c r="I16" s="12"/>
      <c r="J16" s="12"/>
      <c r="K16" s="12"/>
      <c r="L16" s="2"/>
      <c r="M16" s="12"/>
      <c r="N16" s="12"/>
      <c r="O16" s="12"/>
      <c r="P16" s="12"/>
      <c r="Q16" s="12"/>
      <c r="R16" s="12"/>
      <c r="S16" s="12"/>
    </row>
    <row r="17" spans="1:19" x14ac:dyDescent="0.25">
      <c r="A17" s="7" t="s">
        <v>10</v>
      </c>
      <c r="B17" s="12"/>
      <c r="C17" s="12"/>
      <c r="D17" s="12" t="s">
        <v>11</v>
      </c>
      <c r="E17" s="12">
        <v>0</v>
      </c>
      <c r="F17" s="12"/>
      <c r="G17" s="12"/>
      <c r="H17" s="12"/>
      <c r="I17" s="12"/>
      <c r="J17" s="12"/>
      <c r="K17" s="12"/>
      <c r="L17" s="2"/>
      <c r="M17" s="12"/>
      <c r="N17" s="12"/>
      <c r="O17" s="12"/>
      <c r="P17" s="12"/>
      <c r="Q17" s="12"/>
      <c r="R17" s="12"/>
      <c r="S17" s="12"/>
    </row>
    <row r="18" spans="1:19" x14ac:dyDescent="0.25">
      <c r="A18" s="7" t="s">
        <v>25</v>
      </c>
      <c r="B18" s="12"/>
      <c r="C18" s="12"/>
      <c r="D18" s="12"/>
      <c r="E18" s="12"/>
      <c r="F18" s="12"/>
      <c r="G18" s="12"/>
      <c r="H18" s="12">
        <v>8</v>
      </c>
      <c r="I18" s="12">
        <v>7</v>
      </c>
      <c r="J18" s="12">
        <v>10</v>
      </c>
      <c r="K18" s="12">
        <v>9</v>
      </c>
      <c r="L18" s="2">
        <v>7</v>
      </c>
      <c r="M18" s="12">
        <v>12</v>
      </c>
      <c r="N18" s="12">
        <v>13</v>
      </c>
      <c r="O18" s="12">
        <v>8</v>
      </c>
      <c r="P18" s="12">
        <v>11</v>
      </c>
      <c r="Q18" s="12">
        <v>16</v>
      </c>
      <c r="R18" s="12">
        <v>17</v>
      </c>
      <c r="S18" s="12">
        <v>12</v>
      </c>
    </row>
    <row r="19" spans="1:19" x14ac:dyDescent="0.25">
      <c r="A19" s="8" t="s">
        <v>5</v>
      </c>
      <c r="B19" s="11">
        <v>70</v>
      </c>
      <c r="C19" s="11">
        <v>84</v>
      </c>
      <c r="D19" s="11">
        <v>63</v>
      </c>
      <c r="E19" s="11">
        <v>42</v>
      </c>
      <c r="F19" s="11">
        <f t="shared" ref="F19:M19" si="5">+F23+F24+F25+F26</f>
        <v>130</v>
      </c>
      <c r="G19" s="11">
        <f t="shared" si="5"/>
        <v>43</v>
      </c>
      <c r="H19" s="11">
        <f t="shared" si="5"/>
        <v>46</v>
      </c>
      <c r="I19" s="11">
        <f t="shared" si="5"/>
        <v>43</v>
      </c>
      <c r="J19" s="11">
        <f t="shared" si="5"/>
        <v>77</v>
      </c>
      <c r="K19" s="11">
        <f t="shared" si="5"/>
        <v>82</v>
      </c>
      <c r="L19" s="1">
        <f t="shared" si="5"/>
        <v>105</v>
      </c>
      <c r="M19" s="11">
        <f t="shared" si="5"/>
        <v>123</v>
      </c>
      <c r="N19" s="11">
        <f t="shared" ref="N19:S19" si="6">+N23+N24+N25+N26</f>
        <v>125</v>
      </c>
      <c r="O19" s="11">
        <f t="shared" si="6"/>
        <v>230</v>
      </c>
      <c r="P19" s="11">
        <f t="shared" si="6"/>
        <v>105</v>
      </c>
      <c r="Q19" s="11">
        <f t="shared" si="6"/>
        <v>159</v>
      </c>
      <c r="R19" s="11">
        <f t="shared" si="6"/>
        <v>220</v>
      </c>
      <c r="S19" s="11">
        <f t="shared" si="6"/>
        <v>240</v>
      </c>
    </row>
    <row r="20" spans="1:19" x14ac:dyDescent="0.25">
      <c r="A20" s="7" t="s">
        <v>19</v>
      </c>
      <c r="B20" s="12">
        <v>61</v>
      </c>
      <c r="C20" s="12">
        <v>71</v>
      </c>
      <c r="D20" s="12">
        <v>54</v>
      </c>
      <c r="E20" s="12">
        <v>37</v>
      </c>
      <c r="F20" s="12">
        <v>74</v>
      </c>
      <c r="G20" s="12">
        <v>36</v>
      </c>
      <c r="H20" s="12">
        <v>41</v>
      </c>
      <c r="I20" s="12">
        <v>34</v>
      </c>
      <c r="J20" s="12">
        <v>72</v>
      </c>
      <c r="K20" s="12">
        <v>78</v>
      </c>
      <c r="L20" s="2">
        <v>82</v>
      </c>
      <c r="M20" s="12">
        <f>85+10</f>
        <v>95</v>
      </c>
      <c r="N20" s="12">
        <f>125-5-15</f>
        <v>105</v>
      </c>
      <c r="O20" s="12">
        <v>174</v>
      </c>
      <c r="P20" s="12">
        <v>85</v>
      </c>
      <c r="Q20" s="12">
        <v>109</v>
      </c>
      <c r="R20" s="12">
        <v>146</v>
      </c>
      <c r="S20" s="12">
        <v>153</v>
      </c>
    </row>
    <row r="21" spans="1:19" x14ac:dyDescent="0.25">
      <c r="A21" s="7" t="s">
        <v>20</v>
      </c>
      <c r="B21" s="12" t="s">
        <v>7</v>
      </c>
      <c r="C21" s="12">
        <v>10</v>
      </c>
      <c r="D21" s="12">
        <v>15</v>
      </c>
      <c r="E21" s="12">
        <v>1</v>
      </c>
      <c r="F21" s="12">
        <v>26</v>
      </c>
      <c r="G21" s="12">
        <v>10</v>
      </c>
      <c r="H21" s="12">
        <v>9</v>
      </c>
      <c r="I21" s="12">
        <v>9</v>
      </c>
      <c r="J21" s="12">
        <v>6</v>
      </c>
      <c r="K21" s="12">
        <v>8</v>
      </c>
      <c r="L21" s="2">
        <v>17</v>
      </c>
      <c r="M21" s="12">
        <f>9+10</f>
        <v>19</v>
      </c>
      <c r="N21" s="12">
        <v>15</v>
      </c>
      <c r="O21" s="12">
        <v>19</v>
      </c>
      <c r="P21" s="12">
        <v>17</v>
      </c>
      <c r="Q21" s="12">
        <v>10</v>
      </c>
      <c r="R21" s="12">
        <v>44</v>
      </c>
      <c r="S21" s="12">
        <v>45</v>
      </c>
    </row>
    <row r="22" spans="1:19" x14ac:dyDescent="0.25">
      <c r="A22" s="7" t="s">
        <v>21</v>
      </c>
      <c r="B22" s="12" t="s">
        <v>7</v>
      </c>
      <c r="C22" s="12">
        <v>7</v>
      </c>
      <c r="D22" s="12">
        <v>10</v>
      </c>
      <c r="E22" s="12">
        <v>0</v>
      </c>
      <c r="F22" s="12">
        <v>12</v>
      </c>
      <c r="G22" s="12">
        <v>4</v>
      </c>
      <c r="H22" s="12">
        <v>5</v>
      </c>
      <c r="I22" s="12">
        <v>4</v>
      </c>
      <c r="J22" s="12">
        <v>1</v>
      </c>
      <c r="K22" s="12">
        <v>4</v>
      </c>
      <c r="L22" s="2">
        <v>5</v>
      </c>
      <c r="M22" s="12">
        <v>10</v>
      </c>
      <c r="N22" s="12">
        <v>12</v>
      </c>
      <c r="O22" s="12">
        <v>11</v>
      </c>
      <c r="P22" s="12">
        <v>12</v>
      </c>
      <c r="Q22" s="12">
        <v>4</v>
      </c>
      <c r="R22" s="12">
        <v>20</v>
      </c>
      <c r="S22" s="12">
        <v>24</v>
      </c>
    </row>
    <row r="23" spans="1:19" x14ac:dyDescent="0.25">
      <c r="A23" s="7" t="s">
        <v>22</v>
      </c>
      <c r="B23" s="12">
        <v>37</v>
      </c>
      <c r="C23" s="12">
        <v>47</v>
      </c>
      <c r="D23" s="12">
        <v>37</v>
      </c>
      <c r="E23" s="12">
        <f>42-E24-E25-E26</f>
        <v>28</v>
      </c>
      <c r="F23" s="12">
        <v>97</v>
      </c>
      <c r="G23" s="12">
        <v>33</v>
      </c>
      <c r="H23" s="12">
        <v>39</v>
      </c>
      <c r="I23" s="12">
        <v>29</v>
      </c>
      <c r="J23" s="12">
        <v>55</v>
      </c>
      <c r="K23" s="12">
        <v>63</v>
      </c>
      <c r="L23" s="2">
        <v>92</v>
      </c>
      <c r="M23" s="12">
        <v>103</v>
      </c>
      <c r="N23" s="12">
        <v>96</v>
      </c>
      <c r="O23" s="12">
        <v>152</v>
      </c>
      <c r="P23" s="12">
        <v>86</v>
      </c>
      <c r="Q23" s="12">
        <v>107</v>
      </c>
      <c r="R23" s="12">
        <v>155</v>
      </c>
      <c r="S23" s="12">
        <v>163</v>
      </c>
    </row>
    <row r="24" spans="1:19" x14ac:dyDescent="0.25">
      <c r="A24" s="7" t="s">
        <v>23</v>
      </c>
      <c r="B24" s="12">
        <v>38</v>
      </c>
      <c r="C24" s="12">
        <v>27</v>
      </c>
      <c r="D24" s="12">
        <v>16</v>
      </c>
      <c r="E24" s="12">
        <v>12</v>
      </c>
      <c r="F24" s="12">
        <v>27</v>
      </c>
      <c r="G24" s="12">
        <v>6</v>
      </c>
      <c r="H24" s="12">
        <v>7</v>
      </c>
      <c r="I24" s="12">
        <v>13</v>
      </c>
      <c r="J24" s="12">
        <v>19</v>
      </c>
      <c r="K24" s="12">
        <v>19</v>
      </c>
      <c r="L24" s="2">
        <v>12</v>
      </c>
      <c r="M24" s="12">
        <v>18</v>
      </c>
      <c r="N24" s="12">
        <v>26</v>
      </c>
      <c r="O24" s="12">
        <v>31</v>
      </c>
      <c r="P24" s="12">
        <v>15</v>
      </c>
      <c r="Q24" s="12">
        <v>23</v>
      </c>
      <c r="R24" s="12">
        <v>30</v>
      </c>
      <c r="S24" s="12">
        <v>28</v>
      </c>
    </row>
    <row r="25" spans="1:19" x14ac:dyDescent="0.25">
      <c r="A25" s="7" t="s">
        <v>24</v>
      </c>
      <c r="B25" s="12"/>
      <c r="C25" s="12"/>
      <c r="D25" s="12">
        <v>4</v>
      </c>
      <c r="E25" s="12">
        <v>1</v>
      </c>
      <c r="F25" s="12">
        <v>6</v>
      </c>
      <c r="G25" s="12">
        <v>2</v>
      </c>
      <c r="H25" s="12">
        <v>0</v>
      </c>
      <c r="I25" s="12">
        <v>1</v>
      </c>
      <c r="J25" s="12">
        <v>2</v>
      </c>
      <c r="K25" s="12">
        <v>0</v>
      </c>
      <c r="L25" s="2">
        <v>1</v>
      </c>
      <c r="M25" s="12">
        <v>2</v>
      </c>
      <c r="N25" s="12">
        <v>3</v>
      </c>
      <c r="O25" s="12">
        <v>8</v>
      </c>
      <c r="P25" s="12">
        <v>2</v>
      </c>
      <c r="Q25" s="12">
        <v>2</v>
      </c>
      <c r="R25" s="12">
        <v>5</v>
      </c>
      <c r="S25" s="12">
        <v>2</v>
      </c>
    </row>
    <row r="26" spans="1:19" x14ac:dyDescent="0.25">
      <c r="A26" s="7" t="s">
        <v>42</v>
      </c>
      <c r="B26" s="12"/>
      <c r="C26" s="12"/>
      <c r="D26" s="12">
        <v>6</v>
      </c>
      <c r="E26" s="12">
        <v>1</v>
      </c>
      <c r="F26" s="12"/>
      <c r="G26" s="12">
        <v>2</v>
      </c>
      <c r="H26" s="12">
        <v>0</v>
      </c>
      <c r="I26" s="12">
        <v>0</v>
      </c>
      <c r="J26" s="12">
        <v>1</v>
      </c>
      <c r="K26" s="12">
        <v>0</v>
      </c>
      <c r="L26" s="2">
        <v>0</v>
      </c>
      <c r="M26" s="12">
        <v>0</v>
      </c>
      <c r="N26" s="12">
        <v>0</v>
      </c>
      <c r="O26" s="12">
        <v>39</v>
      </c>
      <c r="P26" s="12">
        <v>2</v>
      </c>
      <c r="Q26" s="12">
        <v>27</v>
      </c>
      <c r="R26" s="12">
        <v>30</v>
      </c>
      <c r="S26" s="12">
        <v>47</v>
      </c>
    </row>
    <row r="27" spans="1:19" x14ac:dyDescent="0.25">
      <c r="A27" s="7" t="s">
        <v>25</v>
      </c>
      <c r="B27" s="12"/>
      <c r="C27" s="12"/>
      <c r="D27" s="12"/>
      <c r="E27" s="12"/>
      <c r="F27" s="12"/>
      <c r="G27" s="12"/>
      <c r="H27" s="12">
        <v>28</v>
      </c>
      <c r="I27" s="12">
        <v>25</v>
      </c>
      <c r="J27" s="12">
        <v>40</v>
      </c>
      <c r="K27" s="12">
        <f>31-2+1</f>
        <v>30</v>
      </c>
      <c r="L27" s="2">
        <v>32</v>
      </c>
      <c r="M27" s="12">
        <v>48</v>
      </c>
      <c r="N27" s="12">
        <v>35</v>
      </c>
      <c r="O27" s="12">
        <v>70</v>
      </c>
      <c r="P27" s="12">
        <v>50</v>
      </c>
      <c r="Q27" s="12">
        <v>56</v>
      </c>
      <c r="R27" s="12">
        <v>82</v>
      </c>
      <c r="S27" s="12">
        <v>87</v>
      </c>
    </row>
    <row r="28" spans="1:19" x14ac:dyDescent="0.25">
      <c r="A28" s="7" t="s">
        <v>34</v>
      </c>
      <c r="B28" s="12"/>
      <c r="C28" s="12"/>
      <c r="D28" s="12"/>
      <c r="E28" s="12"/>
      <c r="F28" s="12"/>
      <c r="G28" s="12"/>
      <c r="H28" s="12">
        <f t="shared" ref="H28:M28" si="7">+H19-H27</f>
        <v>18</v>
      </c>
      <c r="I28" s="12">
        <f t="shared" si="7"/>
        <v>18</v>
      </c>
      <c r="J28" s="12">
        <f t="shared" si="7"/>
        <v>37</v>
      </c>
      <c r="K28" s="12">
        <f t="shared" si="7"/>
        <v>52</v>
      </c>
      <c r="L28" s="2">
        <f t="shared" si="7"/>
        <v>73</v>
      </c>
      <c r="M28" s="12">
        <f t="shared" si="7"/>
        <v>75</v>
      </c>
      <c r="N28" s="12">
        <f>+N19-N27</f>
        <v>90</v>
      </c>
      <c r="O28" s="12">
        <f>+O19-O27</f>
        <v>160</v>
      </c>
      <c r="P28" s="12">
        <v>55</v>
      </c>
      <c r="Q28" s="12">
        <v>99</v>
      </c>
      <c r="R28" s="12">
        <v>138</v>
      </c>
      <c r="S28" s="12">
        <v>153</v>
      </c>
    </row>
    <row r="29" spans="1:19" x14ac:dyDescent="0.25">
      <c r="A29" s="7" t="s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2"/>
      <c r="M29" s="12"/>
      <c r="N29" s="12"/>
      <c r="O29" s="12"/>
      <c r="P29" s="12"/>
      <c r="Q29" s="12"/>
      <c r="R29" s="12"/>
      <c r="S29" s="12"/>
    </row>
    <row r="30" spans="1:19" x14ac:dyDescent="0.25">
      <c r="A30" s="7" t="s">
        <v>26</v>
      </c>
      <c r="B30" s="14">
        <f>+B6/B19</f>
        <v>8.5714285714285715E-2</v>
      </c>
      <c r="C30" s="14">
        <f t="shared" ref="C30:H30" si="8">+C6/C19</f>
        <v>0.11904761904761904</v>
      </c>
      <c r="D30" s="14">
        <f t="shared" si="8"/>
        <v>0.2857142857142857</v>
      </c>
      <c r="E30" s="14">
        <f t="shared" si="8"/>
        <v>0.19047619047619047</v>
      </c>
      <c r="F30" s="14">
        <f t="shared" si="8"/>
        <v>7.6923076923076927E-2</v>
      </c>
      <c r="G30" s="14">
        <f t="shared" si="8"/>
        <v>0.30232558139534882</v>
      </c>
      <c r="H30" s="14">
        <f t="shared" si="8"/>
        <v>0.2391304347826087</v>
      </c>
      <c r="I30" s="14">
        <f t="shared" ref="I30:N30" si="9">+I6/I19</f>
        <v>0.30232558139534882</v>
      </c>
      <c r="J30" s="14">
        <f t="shared" si="9"/>
        <v>0.18181818181818182</v>
      </c>
      <c r="K30" s="14">
        <f t="shared" si="9"/>
        <v>0.18292682926829268</v>
      </c>
      <c r="L30" s="6">
        <f t="shared" si="9"/>
        <v>0.14285714285714285</v>
      </c>
      <c r="M30" s="14">
        <f t="shared" si="9"/>
        <v>0.2032520325203252</v>
      </c>
      <c r="N30" s="14">
        <f t="shared" si="9"/>
        <v>0.152</v>
      </c>
      <c r="O30" s="14">
        <f>+O6/O19</f>
        <v>6.0869565217391307E-2</v>
      </c>
      <c r="P30" s="14">
        <f>+P6/P19</f>
        <v>0.16190476190476191</v>
      </c>
      <c r="Q30" s="14">
        <f>+Q6/Q19</f>
        <v>0.15723270440251572</v>
      </c>
      <c r="R30" s="14">
        <f>+R6/R19</f>
        <v>0.12727272727272726</v>
      </c>
      <c r="S30" s="14">
        <f>+S6/S19</f>
        <v>9.166666666666666E-2</v>
      </c>
    </row>
    <row r="31" spans="1:19" x14ac:dyDescent="0.25">
      <c r="A31" s="7" t="s">
        <v>28</v>
      </c>
      <c r="B31" s="14">
        <f t="shared" ref="B31:G31" si="10">+(SUM(B7:B12))/B20</f>
        <v>9.8360655737704916E-2</v>
      </c>
      <c r="C31" s="14">
        <f t="shared" si="10"/>
        <v>0.12676056338028169</v>
      </c>
      <c r="D31" s="14">
        <f t="shared" si="10"/>
        <v>0.27777777777777779</v>
      </c>
      <c r="E31" s="14">
        <f t="shared" si="10"/>
        <v>0.21621621621621623</v>
      </c>
      <c r="F31" s="14">
        <f t="shared" si="10"/>
        <v>0.13513513513513514</v>
      </c>
      <c r="G31" s="14">
        <f t="shared" si="10"/>
        <v>0.33333333333333331</v>
      </c>
      <c r="H31" s="14">
        <f t="shared" ref="H31:M31" si="11">+(SUM(H7:H12))/H20</f>
        <v>0.26829268292682928</v>
      </c>
      <c r="I31" s="14">
        <f t="shared" si="11"/>
        <v>0.3235294117647059</v>
      </c>
      <c r="J31" s="14">
        <f t="shared" si="11"/>
        <v>0.19444444444444445</v>
      </c>
      <c r="K31" s="14">
        <f t="shared" si="11"/>
        <v>0.17948717948717949</v>
      </c>
      <c r="L31" s="6">
        <f t="shared" si="11"/>
        <v>0.14634146341463414</v>
      </c>
      <c r="M31" s="14">
        <f t="shared" si="11"/>
        <v>0.25263157894736843</v>
      </c>
      <c r="N31" s="14">
        <f t="shared" ref="N31:S31" si="12">+(SUM(N7:N12))/N20</f>
        <v>0.15238095238095239</v>
      </c>
      <c r="O31" s="14">
        <f t="shared" si="12"/>
        <v>7.4712643678160925E-2</v>
      </c>
      <c r="P31" s="14">
        <f t="shared" si="12"/>
        <v>0.18823529411764706</v>
      </c>
      <c r="Q31" s="14">
        <f t="shared" si="12"/>
        <v>0.20183486238532111</v>
      </c>
      <c r="R31" s="14">
        <f t="shared" si="12"/>
        <v>0.15068493150684931</v>
      </c>
      <c r="S31" s="14">
        <f t="shared" si="12"/>
        <v>0.12418300653594772</v>
      </c>
    </row>
    <row r="32" spans="1:19" x14ac:dyDescent="0.25">
      <c r="A32" s="7" t="s">
        <v>29</v>
      </c>
      <c r="B32" s="14"/>
      <c r="C32" s="14">
        <f t="shared" ref="C32:H32" si="13">+SUM(C10:C13)/C21</f>
        <v>0.1</v>
      </c>
      <c r="D32" s="14">
        <f t="shared" si="13"/>
        <v>0</v>
      </c>
      <c r="E32" s="14">
        <f t="shared" si="13"/>
        <v>0</v>
      </c>
      <c r="F32" s="14">
        <f t="shared" si="13"/>
        <v>0</v>
      </c>
      <c r="G32" s="14">
        <f t="shared" si="13"/>
        <v>0.1</v>
      </c>
      <c r="H32" s="14">
        <f t="shared" si="13"/>
        <v>0.1111111111111111</v>
      </c>
      <c r="I32" s="14">
        <f t="shared" ref="I32:N32" si="14">+SUM(I10:I13)/I21</f>
        <v>0.33333333333333331</v>
      </c>
      <c r="J32" s="14">
        <f t="shared" si="14"/>
        <v>0.16666666666666666</v>
      </c>
      <c r="K32" s="14">
        <f t="shared" si="14"/>
        <v>0.25</v>
      </c>
      <c r="L32" s="6">
        <f t="shared" si="14"/>
        <v>0.17647058823529413</v>
      </c>
      <c r="M32" s="14">
        <f t="shared" si="14"/>
        <v>0.21052631578947367</v>
      </c>
      <c r="N32" s="14">
        <f t="shared" si="14"/>
        <v>0.4</v>
      </c>
      <c r="O32" s="14">
        <f>+SUM(O10:O13)/O21</f>
        <v>0.21052631578947367</v>
      </c>
      <c r="P32" s="14">
        <f>+SUM(P10:P13)/P21</f>
        <v>0.35294117647058826</v>
      </c>
      <c r="Q32" s="14">
        <f>+SUM(Q10:Q13)/Q21</f>
        <v>0</v>
      </c>
      <c r="R32" s="14">
        <f>+SUM(R10:R13)/R21</f>
        <v>0.27272727272727271</v>
      </c>
      <c r="S32" s="14">
        <f>+SUM(S10:S13)/S21</f>
        <v>0.1111111111111111</v>
      </c>
    </row>
    <row r="33" spans="1:19" x14ac:dyDescent="0.25">
      <c r="A33" s="7" t="s">
        <v>25</v>
      </c>
      <c r="B33" s="14"/>
      <c r="C33" s="14"/>
      <c r="D33" s="14"/>
      <c r="E33" s="14"/>
      <c r="F33" s="14"/>
      <c r="G33" s="14"/>
      <c r="H33" s="14">
        <f t="shared" ref="H33:M33" si="15">+H18/H27</f>
        <v>0.2857142857142857</v>
      </c>
      <c r="I33" s="14">
        <f t="shared" si="15"/>
        <v>0.28000000000000003</v>
      </c>
      <c r="J33" s="14">
        <f t="shared" si="15"/>
        <v>0.25</v>
      </c>
      <c r="K33" s="14">
        <f t="shared" si="15"/>
        <v>0.3</v>
      </c>
      <c r="L33" s="6">
        <f t="shared" si="15"/>
        <v>0.21875</v>
      </c>
      <c r="M33" s="14">
        <f t="shared" si="15"/>
        <v>0.25</v>
      </c>
      <c r="N33" s="14">
        <f t="shared" ref="N33:S33" si="16">+N18/N27</f>
        <v>0.37142857142857144</v>
      </c>
      <c r="O33" s="14">
        <f t="shared" si="16"/>
        <v>0.11428571428571428</v>
      </c>
      <c r="P33" s="14">
        <f t="shared" si="16"/>
        <v>0.22</v>
      </c>
      <c r="Q33" s="14">
        <f t="shared" si="16"/>
        <v>0.2857142857142857</v>
      </c>
      <c r="R33" s="14">
        <f t="shared" si="16"/>
        <v>0.2073170731707317</v>
      </c>
      <c r="S33" s="14">
        <f t="shared" si="16"/>
        <v>0.13793103448275862</v>
      </c>
    </row>
    <row r="34" spans="1:19" x14ac:dyDescent="0.25">
      <c r="A34" s="7" t="s">
        <v>34</v>
      </c>
      <c r="B34" s="14"/>
      <c r="C34" s="14"/>
      <c r="D34" s="14"/>
      <c r="E34" s="14"/>
      <c r="F34" s="14"/>
      <c r="G34" s="14"/>
      <c r="H34" s="14">
        <f t="shared" ref="H34:M34" si="17">+(H6-H18)/(H19-H27)</f>
        <v>0.16666666666666666</v>
      </c>
      <c r="I34" s="14">
        <f t="shared" si="17"/>
        <v>0.33333333333333331</v>
      </c>
      <c r="J34" s="14">
        <f t="shared" si="17"/>
        <v>0.10810810810810811</v>
      </c>
      <c r="K34" s="14">
        <f t="shared" si="17"/>
        <v>0.11538461538461539</v>
      </c>
      <c r="L34" s="6">
        <f t="shared" si="17"/>
        <v>0.1095890410958904</v>
      </c>
      <c r="M34" s="14">
        <f t="shared" si="17"/>
        <v>0.17333333333333334</v>
      </c>
      <c r="N34" s="14">
        <f t="shared" ref="N34:S34" si="18">+(N6-N18)/(N19-N27)</f>
        <v>6.6666666666666666E-2</v>
      </c>
      <c r="O34" s="14">
        <f t="shared" si="18"/>
        <v>3.7499999999999999E-2</v>
      </c>
      <c r="P34" s="14">
        <f t="shared" si="18"/>
        <v>0.10909090909090909</v>
      </c>
      <c r="Q34" s="14">
        <f t="shared" si="18"/>
        <v>8.7378640776699032E-2</v>
      </c>
      <c r="R34" s="14">
        <f t="shared" si="18"/>
        <v>7.9710144927536225E-2</v>
      </c>
      <c r="S34" s="14">
        <f t="shared" si="18"/>
        <v>6.535947712418301E-2</v>
      </c>
    </row>
  </sheetData>
  <phoneticPr fontId="2" type="noConversion"/>
  <pageMargins left="0.60433070899999997" right="0.60433070899999997" top="0.643700787" bottom="0.643700787" header="0.196850393700787" footer="0.44685039399999998"/>
  <pageSetup scale="76" orientation="landscape" r:id="rId1"/>
  <headerFooter alignWithMargins="0">
    <oddHeader>&amp;F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961F-CF7F-4FF9-BC5A-4F5318517252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ADE4-B220-4D64-A61F-A408CCF15A68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Southern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Muskie</dc:creator>
  <cp:lastModifiedBy>Houston, Susan B</cp:lastModifiedBy>
  <cp:lastPrinted>2024-06-10T15:05:15Z</cp:lastPrinted>
  <dcterms:created xsi:type="dcterms:W3CDTF">2009-07-21T17:52:36Z</dcterms:created>
  <dcterms:modified xsi:type="dcterms:W3CDTF">2024-07-15T16:08:07Z</dcterms:modified>
</cp:coreProperties>
</file>